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660" windowWidth="16155" windowHeight="5250" tabRatio="968"/>
  </bookViews>
  <sheets>
    <sheet name="27646" sheetId="33" r:id="rId1"/>
  </sheets>
  <calcPr calcId="145621"/>
</workbook>
</file>

<file path=xl/calcChain.xml><?xml version="1.0" encoding="utf-8"?>
<calcChain xmlns="http://schemas.openxmlformats.org/spreadsheetml/2006/main">
  <c r="G27" i="33" l="1"/>
  <c r="G21" i="33" l="1"/>
  <c r="F21" i="33"/>
  <c r="F11" i="33" l="1"/>
  <c r="G45" i="33" l="1"/>
  <c r="F45" i="33"/>
  <c r="G43" i="33"/>
  <c r="F43" i="33"/>
  <c r="G18" i="33"/>
  <c r="F18" i="33"/>
  <c r="F17" i="33" s="1"/>
  <c r="F15" i="33" s="1"/>
  <c r="F27" i="33" s="1"/>
  <c r="G12" i="33"/>
  <c r="F12" i="33"/>
  <c r="G11" i="33"/>
  <c r="G10" i="33"/>
  <c r="F10" i="33"/>
  <c r="F28" i="33" l="1"/>
  <c r="F29" i="33" s="1"/>
  <c r="F30" i="33" s="1"/>
  <c r="F32" i="33" s="1"/>
  <c r="F34" i="33" s="1"/>
  <c r="G28" i="33"/>
  <c r="G29" i="33" s="1"/>
  <c r="G30" i="33" s="1"/>
  <c r="F35" i="33"/>
  <c r="F36" i="33"/>
  <c r="F37" i="33" s="1"/>
  <c r="G17" i="33"/>
  <c r="G15" i="33" s="1"/>
  <c r="F44" i="33"/>
  <c r="F38" i="33" l="1"/>
  <c r="F39" i="33" s="1"/>
  <c r="G32" i="33"/>
  <c r="G34" i="33" s="1"/>
  <c r="F31" i="33"/>
  <c r="G36" i="33"/>
  <c r="G37" i="33" s="1"/>
  <c r="G35" i="33"/>
  <c r="G31" i="33"/>
  <c r="G44" i="33"/>
  <c r="F40" i="33" l="1"/>
  <c r="G38" i="33"/>
  <c r="G39" i="33" s="1"/>
  <c r="G40" i="33" s="1"/>
</calcChain>
</file>

<file path=xl/sharedStrings.xml><?xml version="1.0" encoding="utf-8"?>
<sst xmlns="http://schemas.openxmlformats.org/spreadsheetml/2006/main" count="92" uniqueCount="62">
  <si>
    <t>%</t>
  </si>
  <si>
    <t>kWh/a</t>
  </si>
  <si>
    <t>Bedeutung</t>
  </si>
  <si>
    <t>Ihno Baumfalk</t>
  </si>
  <si>
    <t>GWh/a</t>
  </si>
  <si>
    <t>http://beta2.statssa.gov.za/</t>
  </si>
  <si>
    <t>IEA Energy Statistics 2013</t>
  </si>
  <si>
    <t>http://databank.worldbank.org/data/home.aspx</t>
  </si>
  <si>
    <t>Project:</t>
  </si>
  <si>
    <t>Country/Region:</t>
  </si>
  <si>
    <t>Project Number:</t>
  </si>
  <si>
    <t>BMZ Number.:</t>
  </si>
  <si>
    <t>Project Manager:</t>
  </si>
  <si>
    <t>Category:</t>
  </si>
  <si>
    <t>Solar Energy Program ESKOM</t>
  </si>
  <si>
    <t>South Africa</t>
  </si>
  <si>
    <t>New Power Plants</t>
  </si>
  <si>
    <t>Path 1</t>
  </si>
  <si>
    <t>Path 2</t>
  </si>
  <si>
    <t>Additional yearly electricity generation</t>
  </si>
  <si>
    <t>Value</t>
  </si>
  <si>
    <t>Unit</t>
  </si>
  <si>
    <t>Source</t>
  </si>
  <si>
    <t>Year</t>
  </si>
  <si>
    <t>Comment</t>
  </si>
  <si>
    <t>Comments</t>
  </si>
  <si>
    <t>Grid losses</t>
  </si>
  <si>
    <t>Financing share in donor contributions</t>
  </si>
  <si>
    <t>Share of household use in total electricity consumption</t>
  </si>
  <si>
    <t>Annual electricity consumption of all households</t>
  </si>
  <si>
    <t>Annual total electricity consumption</t>
  </si>
  <si>
    <t>Average annual household electricity consumption</t>
  </si>
  <si>
    <t>Number of connected households</t>
  </si>
  <si>
    <t>Number of connected people</t>
  </si>
  <si>
    <t>Total population</t>
  </si>
  <si>
    <t>Electrification rate before the intervention</t>
  </si>
  <si>
    <t>Average household size</t>
  </si>
  <si>
    <t>Number of households</t>
  </si>
  <si>
    <t>Actual number of people receiving new connections (over two years)</t>
  </si>
  <si>
    <t>Security margin</t>
  </si>
  <si>
    <t>kWh/a/household</t>
  </si>
  <si>
    <t>Households</t>
  </si>
  <si>
    <t>Persons</t>
  </si>
  <si>
    <t>75 % of total losses</t>
  </si>
  <si>
    <t>Calculated number of new access created</t>
  </si>
  <si>
    <t>Access created after plausibility check</t>
  </si>
  <si>
    <t>Access created after consideration of financing share</t>
  </si>
  <si>
    <t>Access created after consideration of security margin</t>
  </si>
  <si>
    <t>Electrification rate after the intervention</t>
  </si>
  <si>
    <t>Remaining electricity not used for new access</t>
  </si>
  <si>
    <t>Increase in annual average household consumption</t>
  </si>
  <si>
    <t>Average annual household consumption before the intervention</t>
  </si>
  <si>
    <t>Tier before the intervention</t>
  </si>
  <si>
    <t>Acess index before the intervention</t>
  </si>
  <si>
    <t>Average annual household consumption after the intervention</t>
  </si>
  <si>
    <t>Tier after the intervention</t>
  </si>
  <si>
    <t>Acess index after the intervention</t>
  </si>
  <si>
    <t>Additional Information</t>
  </si>
  <si>
    <t>People without access before the intervention</t>
  </si>
  <si>
    <t>Per-capita household consumption before the intervention</t>
  </si>
  <si>
    <t>Per-capita total consumption before the intervention</t>
  </si>
  <si>
    <t>ESKOM connects about 1.700 people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</si>
</sst>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0.0%"/>
    <numFmt numFmtId="165" formatCode="#,##0.0"/>
    <numFmt numFmtId="166" formatCode="_-* #,##0.00\ &quot;DM&quot;_-;\-* #,##0.00\ &quot;DM&quot;_-;_-* &quot;-&quot;??\ &quot;DM&quot;_-;_-@_-"/>
    <numFmt numFmtId="167" formatCode="_-* #,##0.00\ _D_M_-;\-* #,##0.00\ _D_M_-;_-* &quot;-&quot;??\ _D_M_-;_-@_-"/>
    <numFmt numFmtId="168" formatCode="#,##0.000000000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8"/>
      <name val="Calibri"/>
      <family val="2"/>
    </font>
    <font>
      <b/>
      <sz val="11"/>
      <color indexed="52"/>
      <name val="Calibri"/>
      <family val="2"/>
    </font>
    <font>
      <sz val="11"/>
      <name val="Arial"/>
      <family val="2"/>
    </font>
    <font>
      <sz val="11"/>
      <color indexed="54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21"/>
      <name val="Calibri"/>
      <family val="2"/>
    </font>
    <font>
      <sz val="11"/>
      <color indexed="50"/>
      <name val="Calibri"/>
      <family val="2"/>
    </font>
    <font>
      <sz val="11"/>
      <color indexed="20"/>
      <name val="Calibri"/>
      <family val="2"/>
    </font>
    <font>
      <b/>
      <sz val="18"/>
      <color indexed="17"/>
      <name val="Cambria"/>
      <family val="2"/>
    </font>
    <font>
      <b/>
      <sz val="15"/>
      <color indexed="17"/>
      <name val="Calibri"/>
      <family val="2"/>
    </font>
    <font>
      <b/>
      <sz val="13"/>
      <color indexed="17"/>
      <name val="Calibri"/>
      <family val="2"/>
    </font>
    <font>
      <b/>
      <sz val="11"/>
      <color indexed="17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7FE98"/>
        <bgColor indexed="64"/>
      </patternFill>
    </fill>
    <fill>
      <patternFill patternType="solid">
        <fgColor indexed="34"/>
      </patternFill>
    </fill>
    <fill>
      <patternFill patternType="solid">
        <fgColor indexed="30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19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25"/>
      </patternFill>
    </fill>
    <fill>
      <patternFill patternType="solid">
        <fgColor indexed="26"/>
      </patternFill>
    </fill>
    <fill>
      <patternFill patternType="solid">
        <fgColor indexed="33"/>
      </patternFill>
    </fill>
    <fill>
      <patternFill patternType="solid">
        <fgColor indexed="54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3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6"/>
      </top>
      <bottom style="double">
        <color indexed="26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thin">
        <color indexed="25"/>
      </bottom>
      <diagonal/>
    </border>
    <border>
      <left/>
      <right/>
      <top/>
      <bottom style="thick">
        <color indexed="26"/>
      </bottom>
      <diagonal/>
    </border>
    <border>
      <left/>
      <right/>
      <top/>
      <bottom style="thick">
        <color indexed="36"/>
      </bottom>
      <diagonal/>
    </border>
    <border>
      <left/>
      <right/>
      <top/>
      <bottom style="medium">
        <color indexed="36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8"/>
      </left>
      <right style="double">
        <color indexed="18"/>
      </right>
      <top style="double">
        <color indexed="18"/>
      </top>
      <bottom style="double">
        <color indexed="1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9" borderId="41" applyNumberFormat="0" applyAlignment="0" applyProtection="0"/>
    <xf numFmtId="0" fontId="15" fillId="9" borderId="42" applyNumberFormat="0" applyAlignment="0" applyProtection="0"/>
    <xf numFmtId="0" fontId="17" fillId="11" borderId="42" applyNumberFormat="0" applyAlignment="0" applyProtection="0"/>
    <xf numFmtId="0" fontId="18" fillId="0" borderId="43" applyNumberFormat="0" applyFill="0" applyAlignment="0" applyProtection="0"/>
    <xf numFmtId="0" fontId="19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0" fontId="20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0" borderId="0"/>
    <xf numFmtId="0" fontId="11" fillId="20" borderId="44" applyNumberFormat="0" applyFont="0" applyAlignment="0" applyProtection="0"/>
    <xf numFmtId="0" fontId="22" fillId="21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45" applyNumberFormat="0" applyFill="0" applyAlignment="0" applyProtection="0"/>
    <xf numFmtId="0" fontId="25" fillId="0" borderId="46" applyNumberFormat="0" applyFill="0" applyAlignment="0" applyProtection="0"/>
    <xf numFmtId="0" fontId="26" fillId="0" borderId="4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48" applyNumberFormat="0" applyFill="0" applyAlignment="0" applyProtection="0"/>
    <xf numFmtId="0" fontId="28" fillId="0" borderId="0" applyNumberFormat="0" applyFill="0" applyBorder="0" applyAlignment="0" applyProtection="0"/>
    <xf numFmtId="0" fontId="29" fillId="22" borderId="49" applyNumberFormat="0" applyAlignment="0" applyProtection="0"/>
  </cellStyleXfs>
  <cellXfs count="161">
    <xf numFmtId="0" fontId="0" fillId="0" borderId="0" xfId="0"/>
    <xf numFmtId="164" fontId="5" fillId="5" borderId="1" xfId="0" applyNumberFormat="1" applyFont="1" applyFill="1" applyBorder="1" applyAlignment="1" applyProtection="1">
      <alignment horizontal="center"/>
      <protection locked="0"/>
    </xf>
    <xf numFmtId="164" fontId="5" fillId="5" borderId="4" xfId="0" applyNumberFormat="1" applyFont="1" applyFill="1" applyBorder="1" applyAlignment="1" applyProtection="1">
      <alignment horizontal="center"/>
      <protection locked="0"/>
    </xf>
    <xf numFmtId="3" fontId="5" fillId="5" borderId="4" xfId="0" applyNumberFormat="1" applyFont="1" applyFill="1" applyBorder="1" applyAlignment="1" applyProtection="1">
      <alignment horizontal="center"/>
      <protection locked="0"/>
    </xf>
    <xf numFmtId="3" fontId="9" fillId="5" borderId="7" xfId="0" applyNumberFormat="1" applyFont="1" applyFill="1" applyBorder="1" applyAlignment="1" applyProtection="1">
      <alignment horizontal="center"/>
      <protection locked="0"/>
    </xf>
    <xf numFmtId="165" fontId="9" fillId="7" borderId="7" xfId="0" applyNumberFormat="1" applyFont="1" applyFill="1" applyBorder="1" applyAlignment="1" applyProtection="1">
      <alignment horizontal="center"/>
      <protection locked="0"/>
    </xf>
    <xf numFmtId="3" fontId="5" fillId="5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5" fillId="0" borderId="1" xfId="0" applyFont="1" applyFill="1" applyBorder="1" applyProtection="1"/>
    <xf numFmtId="0" fontId="5" fillId="0" borderId="5" xfId="0" applyFont="1" applyFill="1" applyBorder="1" applyProtection="1"/>
    <xf numFmtId="0" fontId="5" fillId="3" borderId="1" xfId="0" applyFont="1" applyFill="1" applyBorder="1" applyAlignment="1" applyProtection="1">
      <alignment horizontal="left"/>
    </xf>
    <xf numFmtId="10" fontId="6" fillId="0" borderId="1" xfId="2" applyNumberFormat="1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3" fontId="5" fillId="7" borderId="2" xfId="0" applyNumberFormat="1" applyFont="1" applyFill="1" applyBorder="1" applyAlignment="1" applyProtection="1">
      <alignment horizontal="center"/>
      <protection locked="0"/>
    </xf>
    <xf numFmtId="3" fontId="5" fillId="7" borderId="4" xfId="0" applyNumberFormat="1" applyFont="1" applyFill="1" applyBorder="1" applyAlignment="1" applyProtection="1">
      <alignment horizontal="center"/>
      <protection locked="0"/>
    </xf>
    <xf numFmtId="3" fontId="5" fillId="7" borderId="8" xfId="0" applyNumberFormat="1" applyFont="1" applyFill="1" applyBorder="1" applyAlignment="1" applyProtection="1">
      <alignment horizontal="center"/>
      <protection locked="0"/>
    </xf>
    <xf numFmtId="3" fontId="5" fillId="7" borderId="1" xfId="0" applyNumberFormat="1" applyFont="1" applyFill="1" applyBorder="1" applyAlignment="1" applyProtection="1">
      <alignment horizontal="center"/>
      <protection locked="0"/>
    </xf>
    <xf numFmtId="3" fontId="0" fillId="0" borderId="2" xfId="0" applyNumberFormat="1" applyFont="1" applyFill="1" applyBorder="1" applyAlignment="1" applyProtection="1">
      <alignment horizontal="center"/>
    </xf>
    <xf numFmtId="3" fontId="0" fillId="0" borderId="21" xfId="0" applyNumberFormat="1" applyBorder="1" applyProtection="1"/>
    <xf numFmtId="164" fontId="9" fillId="5" borderId="7" xfId="0" applyNumberFormat="1" applyFont="1" applyFill="1" applyBorder="1" applyAlignment="1" applyProtection="1">
      <alignment horizontal="center"/>
      <protection locked="0"/>
    </xf>
    <xf numFmtId="165" fontId="9" fillId="5" borderId="7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</xf>
    <xf numFmtId="3" fontId="0" fillId="0" borderId="1" xfId="0" applyNumberFormat="1" applyFill="1" applyBorder="1" applyAlignment="1" applyProtection="1">
      <alignment horizontal="center"/>
    </xf>
    <xf numFmtId="0" fontId="0" fillId="0" borderId="18" xfId="0" applyFill="1" applyBorder="1" applyProtection="1"/>
    <xf numFmtId="0" fontId="0" fillId="0" borderId="22" xfId="0" applyFill="1" applyBorder="1" applyProtection="1"/>
    <xf numFmtId="0" fontId="5" fillId="0" borderId="15" xfId="0" applyFont="1" applyFill="1" applyBorder="1" applyProtection="1"/>
    <xf numFmtId="0" fontId="2" fillId="0" borderId="31" xfId="0" applyFont="1" applyBorder="1" applyAlignment="1" applyProtection="1">
      <alignment horizontal="center"/>
    </xf>
    <xf numFmtId="165" fontId="5" fillId="5" borderId="15" xfId="0" applyNumberFormat="1" applyFont="1" applyFill="1" applyBorder="1" applyAlignment="1" applyProtection="1">
      <alignment horizontal="center"/>
      <protection locked="0"/>
    </xf>
    <xf numFmtId="0" fontId="7" fillId="3" borderId="38" xfId="0" applyFont="1" applyFill="1" applyBorder="1" applyAlignment="1" applyProtection="1">
      <alignment horizontal="center"/>
    </xf>
    <xf numFmtId="0" fontId="7" fillId="3" borderId="40" xfId="0" applyFont="1" applyFill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</xf>
    <xf numFmtId="3" fontId="0" fillId="0" borderId="21" xfId="0" applyNumberFormat="1" applyBorder="1" applyAlignment="1" applyProtection="1">
      <alignment horizontal="center"/>
    </xf>
    <xf numFmtId="3" fontId="0" fillId="0" borderId="1" xfId="0" applyNumberFormat="1" applyFont="1" applyFill="1" applyBorder="1" applyAlignment="1" applyProtection="1">
      <alignment horizontal="center"/>
    </xf>
    <xf numFmtId="3" fontId="0" fillId="0" borderId="18" xfId="0" applyNumberFormat="1" applyFont="1" applyFill="1" applyBorder="1" applyProtection="1"/>
    <xf numFmtId="9" fontId="5" fillId="5" borderId="21" xfId="2" applyFont="1" applyFill="1" applyBorder="1" applyAlignment="1" applyProtection="1">
      <alignment horizontal="center"/>
      <protection locked="0"/>
    </xf>
    <xf numFmtId="3" fontId="5" fillId="0" borderId="33" xfId="0" applyNumberFormat="1" applyFont="1" applyBorder="1" applyAlignment="1" applyProtection="1">
      <alignment horizontal="center"/>
    </xf>
    <xf numFmtId="3" fontId="5" fillId="0" borderId="15" xfId="0" applyNumberFormat="1" applyFont="1" applyBorder="1" applyAlignment="1" applyProtection="1">
      <alignment horizontal="center"/>
    </xf>
    <xf numFmtId="3" fontId="0" fillId="0" borderId="16" xfId="0" applyNumberFormat="1" applyBorder="1" applyProtection="1"/>
    <xf numFmtId="4" fontId="0" fillId="0" borderId="21" xfId="0" applyNumberFormat="1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left"/>
    </xf>
    <xf numFmtId="0" fontId="5" fillId="0" borderId="19" xfId="0" applyFont="1" applyFill="1" applyBorder="1" applyAlignment="1" applyProtection="1">
      <alignment horizontal="left"/>
    </xf>
    <xf numFmtId="3" fontId="9" fillId="5" borderId="53" xfId="0" applyNumberFormat="1" applyFont="1" applyFill="1" applyBorder="1" applyAlignment="1" applyProtection="1">
      <alignment horizontal="center"/>
      <protection locked="0"/>
    </xf>
    <xf numFmtId="3" fontId="0" fillId="0" borderId="2" xfId="0" applyNumberFormat="1" applyBorder="1" applyAlignment="1" applyProtection="1">
      <alignment horizontal="center"/>
    </xf>
    <xf numFmtId="0" fontId="0" fillId="0" borderId="18" xfId="0" applyBorder="1" applyProtection="1"/>
    <xf numFmtId="0" fontId="0" fillId="0" borderId="57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0" fillId="0" borderId="22" xfId="0" applyBorder="1" applyAlignment="1" applyProtection="1">
      <alignment horizontal="left"/>
    </xf>
    <xf numFmtId="164" fontId="9" fillId="7" borderId="7" xfId="0" applyNumberFormat="1" applyFont="1" applyFill="1" applyBorder="1" applyAlignment="1" applyProtection="1">
      <alignment horizontal="center"/>
      <protection locked="0"/>
    </xf>
    <xf numFmtId="3" fontId="9" fillId="7" borderId="7" xfId="0" applyNumberFormat="1" applyFont="1" applyFill="1" applyBorder="1" applyAlignment="1" applyProtection="1">
      <alignment horizontal="center"/>
      <protection locked="0"/>
    </xf>
    <xf numFmtId="3" fontId="5" fillId="7" borderId="54" xfId="0" applyNumberFormat="1" applyFont="1" applyFill="1" applyBorder="1" applyAlignment="1" applyProtection="1">
      <alignment horizontal="center"/>
      <protection locked="0"/>
    </xf>
    <xf numFmtId="164" fontId="5" fillId="7" borderId="8" xfId="0" applyNumberFormat="1" applyFont="1" applyFill="1" applyBorder="1" applyAlignment="1" applyProtection="1">
      <alignment horizontal="center"/>
      <protection locked="0"/>
    </xf>
    <xf numFmtId="3" fontId="9" fillId="7" borderId="53" xfId="0" applyNumberFormat="1" applyFont="1" applyFill="1" applyBorder="1" applyAlignment="1" applyProtection="1">
      <alignment horizontal="center"/>
      <protection locked="0"/>
    </xf>
    <xf numFmtId="0" fontId="0" fillId="7" borderId="9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7" borderId="10" xfId="0" applyFill="1" applyBorder="1" applyProtection="1">
      <protection locked="0"/>
    </xf>
    <xf numFmtId="0" fontId="0" fillId="7" borderId="10" xfId="0" applyFill="1" applyBorder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0" fillId="0" borderId="0" xfId="0" applyFont="1" applyFill="1" applyProtection="1">
      <protection locked="0"/>
    </xf>
    <xf numFmtId="0" fontId="0" fillId="7" borderId="37" xfId="0" applyFont="1" applyFill="1" applyBorder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0" fillId="7" borderId="15" xfId="0" applyFont="1" applyFill="1" applyBorder="1" applyProtection="1">
      <protection locked="0"/>
    </xf>
    <xf numFmtId="0" fontId="0" fillId="7" borderId="15" xfId="0" applyFill="1" applyBorder="1" applyProtection="1">
      <protection locked="0"/>
    </xf>
    <xf numFmtId="0" fontId="0" fillId="7" borderId="16" xfId="0" applyFill="1" applyBorder="1" applyProtection="1">
      <protection locked="0"/>
    </xf>
    <xf numFmtId="0" fontId="4" fillId="7" borderId="1" xfId="1" applyFill="1" applyBorder="1" applyProtection="1">
      <protection locked="0"/>
    </xf>
    <xf numFmtId="0" fontId="5" fillId="7" borderId="1" xfId="0" applyFont="1" applyFill="1" applyBorder="1" applyProtection="1">
      <protection locked="0"/>
    </xf>
    <xf numFmtId="0" fontId="5" fillId="7" borderId="18" xfId="0" applyFont="1" applyFill="1" applyBorder="1" applyProtection="1">
      <protection locked="0"/>
    </xf>
    <xf numFmtId="0" fontId="5" fillId="7" borderId="1" xfId="1" applyFont="1" applyFill="1" applyBorder="1" applyProtection="1">
      <protection locked="0"/>
    </xf>
    <xf numFmtId="0" fontId="8" fillId="7" borderId="1" xfId="1" applyFont="1" applyFill="1" applyBorder="1" applyProtection="1">
      <protection locked="0"/>
    </xf>
    <xf numFmtId="0" fontId="5" fillId="7" borderId="21" xfId="1" applyFont="1" applyFill="1" applyBorder="1" applyProtection="1">
      <protection locked="0"/>
    </xf>
    <xf numFmtId="0" fontId="8" fillId="7" borderId="21" xfId="1" applyFont="1" applyFill="1" applyBorder="1" applyProtection="1">
      <protection locked="0"/>
    </xf>
    <xf numFmtId="0" fontId="5" fillId="7" borderId="22" xfId="0" applyFont="1" applyFill="1" applyBorder="1" applyProtection="1">
      <protection locked="0"/>
    </xf>
    <xf numFmtId="0" fontId="3" fillId="0" borderId="0" xfId="0" applyFont="1" applyAlignment="1" applyProtection="1">
      <alignment horizontal="justify" vertical="center"/>
      <protection locked="0"/>
    </xf>
    <xf numFmtId="0" fontId="5" fillId="0" borderId="0" xfId="0" applyFont="1" applyProtection="1">
      <protection locked="0"/>
    </xf>
    <xf numFmtId="2" fontId="0" fillId="0" borderId="0" xfId="0" applyNumberFormat="1" applyProtection="1">
      <protection locked="0"/>
    </xf>
    <xf numFmtId="168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3" fontId="0" fillId="0" borderId="0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3" fontId="2" fillId="23" borderId="1" xfId="0" applyNumberFormat="1" applyFont="1" applyFill="1" applyBorder="1" applyAlignment="1" applyProtection="1">
      <alignment horizontal="center"/>
    </xf>
    <xf numFmtId="3" fontId="2" fillId="23" borderId="18" xfId="0" applyNumberFormat="1" applyFont="1" applyFill="1" applyBorder="1" applyProtection="1"/>
    <xf numFmtId="3" fontId="2" fillId="23" borderId="15" xfId="0" applyNumberFormat="1" applyFont="1" applyFill="1" applyBorder="1" applyAlignment="1" applyProtection="1">
      <alignment horizontal="center"/>
    </xf>
    <xf numFmtId="0" fontId="2" fillId="23" borderId="16" xfId="0" applyFont="1" applyFill="1" applyBorder="1" applyProtection="1"/>
    <xf numFmtId="2" fontId="2" fillId="23" borderId="1" xfId="0" applyNumberFormat="1" applyFont="1" applyFill="1" applyBorder="1" applyAlignment="1" applyProtection="1">
      <alignment horizontal="center"/>
    </xf>
    <xf numFmtId="0" fontId="0" fillId="23" borderId="18" xfId="0" applyFill="1" applyBorder="1" applyProtection="1"/>
    <xf numFmtId="2" fontId="2" fillId="23" borderId="21" xfId="0" applyNumberFormat="1" applyFont="1" applyFill="1" applyBorder="1" applyAlignment="1" applyProtection="1">
      <alignment horizontal="center"/>
    </xf>
    <xf numFmtId="0" fontId="0" fillId="23" borderId="22" xfId="0" applyFill="1" applyBorder="1" applyProtection="1"/>
    <xf numFmtId="0" fontId="0" fillId="3" borderId="29" xfId="0" applyFill="1" applyBorder="1" applyAlignment="1" applyProtection="1">
      <alignment horizontal="center"/>
    </xf>
    <xf numFmtId="0" fontId="0" fillId="3" borderId="30" xfId="0" applyFill="1" applyBorder="1" applyAlignment="1" applyProtection="1">
      <alignment horizontal="center"/>
    </xf>
    <xf numFmtId="0" fontId="0" fillId="3" borderId="32" xfId="0" applyFill="1" applyBorder="1" applyAlignment="1" applyProtection="1">
      <alignment horizontal="center"/>
    </xf>
    <xf numFmtId="0" fontId="0" fillId="7" borderId="29" xfId="0" applyFill="1" applyBorder="1" applyAlignment="1" applyProtection="1">
      <alignment horizontal="left" vertical="top" wrapText="1"/>
      <protection locked="0"/>
    </xf>
    <xf numFmtId="0" fontId="0" fillId="7" borderId="30" xfId="0" applyFill="1" applyBorder="1" applyAlignment="1" applyProtection="1">
      <alignment horizontal="left" vertical="top" wrapText="1"/>
      <protection locked="0"/>
    </xf>
    <xf numFmtId="0" fontId="0" fillId="7" borderId="32" xfId="0" applyFill="1" applyBorder="1" applyAlignment="1" applyProtection="1">
      <alignment horizontal="left" vertical="top" wrapText="1"/>
      <protection locked="0"/>
    </xf>
    <xf numFmtId="0" fontId="0" fillId="7" borderId="24" xfId="0" applyFill="1" applyBorder="1" applyAlignment="1" applyProtection="1">
      <alignment horizontal="left" vertical="top" wrapText="1"/>
      <protection locked="0"/>
    </xf>
    <xf numFmtId="0" fontId="0" fillId="7" borderId="0" xfId="0" applyFill="1" applyBorder="1" applyAlignment="1" applyProtection="1">
      <alignment horizontal="left" vertical="top" wrapText="1"/>
      <protection locked="0"/>
    </xf>
    <xf numFmtId="0" fontId="0" fillId="7" borderId="25" xfId="0" applyFill="1" applyBorder="1" applyAlignment="1" applyProtection="1">
      <alignment horizontal="left" vertical="top" wrapText="1"/>
      <protection locked="0"/>
    </xf>
    <xf numFmtId="0" fontId="0" fillId="7" borderId="26" xfId="0" applyFill="1" applyBorder="1" applyAlignment="1" applyProtection="1">
      <alignment horizontal="left" vertical="top" wrapText="1"/>
      <protection locked="0"/>
    </xf>
    <xf numFmtId="0" fontId="0" fillId="7" borderId="27" xfId="0" applyFill="1" applyBorder="1" applyAlignment="1" applyProtection="1">
      <alignment horizontal="left" vertical="top" wrapText="1"/>
      <protection locked="0"/>
    </xf>
    <xf numFmtId="0" fontId="0" fillId="7" borderId="28" xfId="0" applyFill="1" applyBorder="1" applyAlignment="1" applyProtection="1">
      <alignment horizontal="left" vertical="top" wrapText="1"/>
      <protection locked="0"/>
    </xf>
    <xf numFmtId="0" fontId="5" fillId="6" borderId="19" xfId="0" applyFont="1" applyFill="1" applyBorder="1" applyAlignment="1" applyProtection="1">
      <alignment horizontal="left"/>
    </xf>
    <xf numFmtId="0" fontId="5" fillId="6" borderId="1" xfId="0" applyFont="1" applyFill="1" applyBorder="1" applyAlignment="1" applyProtection="1">
      <alignment horizontal="left"/>
    </xf>
    <xf numFmtId="0" fontId="5" fillId="6" borderId="3" xfId="0" applyFont="1" applyFill="1" applyBorder="1" applyAlignment="1" applyProtection="1">
      <alignment horizontal="left"/>
    </xf>
    <xf numFmtId="0" fontId="7" fillId="3" borderId="29" xfId="0" applyFont="1" applyFill="1" applyBorder="1" applyAlignment="1" applyProtection="1">
      <alignment horizontal="center"/>
    </xf>
    <xf numFmtId="0" fontId="7" fillId="3" borderId="30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3" borderId="39" xfId="0" applyFont="1" applyFill="1" applyBorder="1" applyAlignment="1" applyProtection="1">
      <alignment horizontal="center"/>
    </xf>
    <xf numFmtId="0" fontId="5" fillId="6" borderId="23" xfId="0" applyFont="1" applyFill="1" applyBorder="1" applyAlignment="1" applyProtection="1">
      <alignment horizontal="left"/>
    </xf>
    <xf numFmtId="0" fontId="5" fillId="6" borderId="15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right"/>
    </xf>
    <xf numFmtId="0" fontId="2" fillId="3" borderId="14" xfId="0" applyFont="1" applyFill="1" applyBorder="1" applyAlignment="1" applyProtection="1">
      <alignment horizontal="right"/>
    </xf>
    <xf numFmtId="0" fontId="2" fillId="3" borderId="52" xfId="0" applyFont="1" applyFill="1" applyBorder="1" applyAlignment="1" applyProtection="1">
      <alignment horizontal="right"/>
    </xf>
    <xf numFmtId="0" fontId="2" fillId="3" borderId="17" xfId="0" applyFont="1" applyFill="1" applyBorder="1" applyAlignment="1" applyProtection="1">
      <alignment horizontal="right"/>
    </xf>
    <xf numFmtId="0" fontId="2" fillId="3" borderId="6" xfId="0" applyFont="1" applyFill="1" applyBorder="1" applyAlignment="1" applyProtection="1">
      <alignment horizontal="right"/>
    </xf>
    <xf numFmtId="0" fontId="2" fillId="3" borderId="50" xfId="0" applyFont="1" applyFill="1" applyBorder="1" applyAlignment="1" applyProtection="1">
      <alignment horizontal="right"/>
    </xf>
    <xf numFmtId="0" fontId="2" fillId="3" borderId="11" xfId="0" applyFont="1" applyFill="1" applyBorder="1" applyAlignment="1" applyProtection="1">
      <alignment horizontal="right"/>
    </xf>
    <xf numFmtId="0" fontId="2" fillId="3" borderId="34" xfId="0" applyFont="1" applyFill="1" applyBorder="1" applyAlignment="1" applyProtection="1">
      <alignment horizontal="right"/>
    </xf>
    <xf numFmtId="0" fontId="2" fillId="3" borderId="51" xfId="0" applyFont="1" applyFill="1" applyBorder="1" applyAlignment="1" applyProtection="1">
      <alignment horizontal="right"/>
    </xf>
    <xf numFmtId="0" fontId="5" fillId="4" borderId="1" xfId="0" applyFont="1" applyFill="1" applyBorder="1" applyAlignment="1" applyProtection="1">
      <alignment horizontal="left"/>
    </xf>
    <xf numFmtId="0" fontId="0" fillId="0" borderId="13" xfId="0" applyFont="1" applyFill="1" applyBorder="1" applyAlignment="1" applyProtection="1">
      <alignment horizontal="right"/>
    </xf>
    <xf numFmtId="0" fontId="0" fillId="0" borderId="14" xfId="0" applyFont="1" applyFill="1" applyBorder="1" applyAlignment="1" applyProtection="1">
      <alignment horizontal="right"/>
    </xf>
    <xf numFmtId="0" fontId="0" fillId="0" borderId="36" xfId="0" applyFont="1" applyFill="1" applyBorder="1" applyAlignment="1" applyProtection="1">
      <alignment horizontal="right"/>
    </xf>
    <xf numFmtId="0" fontId="5" fillId="4" borderId="3" xfId="0" applyFont="1" applyFill="1" applyBorder="1" applyAlignment="1" applyProtection="1">
      <alignment horizontal="left"/>
    </xf>
    <xf numFmtId="0" fontId="5" fillId="0" borderId="19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</xf>
    <xf numFmtId="0" fontId="0" fillId="4" borderId="19" xfId="0" applyFont="1" applyFill="1" applyBorder="1" applyAlignment="1" applyProtection="1">
      <alignment horizontal="right"/>
    </xf>
    <xf numFmtId="0" fontId="0" fillId="4" borderId="1" xfId="0" applyFont="1" applyFill="1" applyBorder="1" applyAlignment="1" applyProtection="1">
      <alignment horizontal="right"/>
    </xf>
    <xf numFmtId="0" fontId="0" fillId="4" borderId="20" xfId="0" applyFont="1" applyFill="1" applyBorder="1" applyAlignment="1" applyProtection="1">
      <alignment horizontal="right"/>
    </xf>
    <xf numFmtId="0" fontId="0" fillId="4" borderId="21" xfId="0" applyFont="1" applyFill="1" applyBorder="1" applyAlignment="1" applyProtection="1">
      <alignment horizontal="right"/>
    </xf>
    <xf numFmtId="0" fontId="0" fillId="0" borderId="56" xfId="0" applyBorder="1" applyAlignment="1" applyProtection="1">
      <alignment horizontal="right"/>
    </xf>
    <xf numFmtId="0" fontId="0" fillId="0" borderId="2" xfId="0" applyBorder="1" applyAlignment="1" applyProtection="1">
      <alignment horizontal="right"/>
    </xf>
    <xf numFmtId="0" fontId="0" fillId="0" borderId="19" xfId="0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20" xfId="0" applyBorder="1" applyAlignment="1" applyProtection="1">
      <alignment horizontal="right"/>
    </xf>
    <xf numFmtId="0" fontId="0" fillId="0" borderId="21" xfId="0" applyBorder="1" applyAlignment="1" applyProtection="1">
      <alignment horizontal="right"/>
    </xf>
    <xf numFmtId="0" fontId="2" fillId="3" borderId="55" xfId="0" applyFont="1" applyFill="1" applyBorder="1" applyAlignment="1" applyProtection="1">
      <alignment horizontal="center"/>
    </xf>
    <xf numFmtId="0" fontId="2" fillId="3" borderId="58" xfId="0" applyFont="1" applyFill="1" applyBorder="1" applyAlignment="1" applyProtection="1">
      <alignment horizontal="center"/>
    </xf>
    <xf numFmtId="0" fontId="2" fillId="3" borderId="31" xfId="0" applyFont="1" applyFill="1" applyBorder="1" applyAlignment="1" applyProtection="1">
      <alignment horizontal="center"/>
    </xf>
    <xf numFmtId="0" fontId="2" fillId="23" borderId="17" xfId="0" applyFont="1" applyFill="1" applyBorder="1" applyAlignment="1" applyProtection="1">
      <alignment horizontal="right"/>
    </xf>
    <xf numFmtId="0" fontId="2" fillId="23" borderId="6" xfId="0" applyFont="1" applyFill="1" applyBorder="1" applyAlignment="1" applyProtection="1">
      <alignment horizontal="right"/>
    </xf>
    <xf numFmtId="0" fontId="2" fillId="23" borderId="5" xfId="0" applyFont="1" applyFill="1" applyBorder="1" applyAlignment="1" applyProtection="1">
      <alignment horizontal="right"/>
    </xf>
    <xf numFmtId="0" fontId="0" fillId="0" borderId="17" xfId="0" applyFont="1" applyFill="1" applyBorder="1" applyAlignment="1" applyProtection="1">
      <alignment horizontal="right"/>
    </xf>
    <xf numFmtId="0" fontId="0" fillId="0" borderId="6" xfId="0" applyFont="1" applyFill="1" applyBorder="1" applyAlignment="1" applyProtection="1">
      <alignment horizontal="right"/>
    </xf>
    <xf numFmtId="0" fontId="0" fillId="0" borderId="5" xfId="0" applyFont="1" applyFill="1" applyBorder="1" applyAlignment="1" applyProtection="1">
      <alignment horizontal="right"/>
    </xf>
    <xf numFmtId="0" fontId="0" fillId="0" borderId="17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2" fillId="23" borderId="11" xfId="0" applyFont="1" applyFill="1" applyBorder="1" applyAlignment="1" applyProtection="1">
      <alignment horizontal="right"/>
    </xf>
    <xf numFmtId="0" fontId="2" fillId="23" borderId="34" xfId="0" applyFont="1" applyFill="1" applyBorder="1" applyAlignment="1" applyProtection="1">
      <alignment horizontal="right"/>
    </xf>
    <xf numFmtId="0" fontId="2" fillId="23" borderId="35" xfId="0" applyFont="1" applyFill="1" applyBorder="1" applyAlignment="1" applyProtection="1">
      <alignment horizontal="right"/>
    </xf>
    <xf numFmtId="3" fontId="0" fillId="0" borderId="17" xfId="0" applyNumberFormat="1" applyFont="1" applyFill="1" applyBorder="1" applyAlignment="1" applyProtection="1">
      <alignment horizontal="right"/>
    </xf>
    <xf numFmtId="3" fontId="0" fillId="0" borderId="6" xfId="0" applyNumberFormat="1" applyFont="1" applyFill="1" applyBorder="1" applyAlignment="1" applyProtection="1">
      <alignment horizontal="right"/>
    </xf>
    <xf numFmtId="3" fontId="0" fillId="0" borderId="5" xfId="0" applyNumberFormat="1" applyFont="1" applyFill="1" applyBorder="1" applyAlignment="1" applyProtection="1">
      <alignment horizontal="right"/>
    </xf>
    <xf numFmtId="0" fontId="2" fillId="23" borderId="13" xfId="0" applyFont="1" applyFill="1" applyBorder="1" applyAlignment="1" applyProtection="1">
      <alignment horizontal="right"/>
    </xf>
    <xf numFmtId="0" fontId="2" fillId="23" borderId="14" xfId="0" applyFont="1" applyFill="1" applyBorder="1" applyAlignment="1" applyProtection="1">
      <alignment horizontal="right"/>
    </xf>
    <xf numFmtId="0" fontId="2" fillId="23" borderId="36" xfId="0" applyFont="1" applyFill="1" applyBorder="1" applyAlignment="1" applyProtection="1">
      <alignment horizontal="right"/>
    </xf>
    <xf numFmtId="3" fontId="0" fillId="0" borderId="11" xfId="0" applyNumberFormat="1" applyFont="1" applyFill="1" applyBorder="1" applyAlignment="1" applyProtection="1">
      <alignment horizontal="right"/>
    </xf>
    <xf numFmtId="3" fontId="0" fillId="0" borderId="34" xfId="0" applyNumberFormat="1" applyFont="1" applyFill="1" applyBorder="1" applyAlignment="1" applyProtection="1">
      <alignment horizontal="right"/>
    </xf>
    <xf numFmtId="3" fontId="0" fillId="0" borderId="35" xfId="0" applyNumberFormat="1" applyFont="1" applyFill="1" applyBorder="1" applyAlignment="1" applyProtection="1">
      <alignment horizontal="right"/>
    </xf>
  </cellXfs>
  <cellStyles count="47">
    <cellStyle name="20% - Akzent1" xfId="4"/>
    <cellStyle name="20% - Akzent2" xfId="5"/>
    <cellStyle name="20% - Akzent3" xfId="6"/>
    <cellStyle name="20% - Akzent4" xfId="7"/>
    <cellStyle name="20% - Akzent5" xfId="8"/>
    <cellStyle name="20% - Akzent6" xfId="9"/>
    <cellStyle name="40% - Akzent1" xfId="10"/>
    <cellStyle name="40% - Akzent2" xfId="11"/>
    <cellStyle name="40% - Akzent3" xfId="12"/>
    <cellStyle name="40% - Akzent4" xfId="13"/>
    <cellStyle name="40% - Akzent5" xfId="14"/>
    <cellStyle name="40% - Akzent6" xfId="15"/>
    <cellStyle name="60% - Akzent1" xfId="16"/>
    <cellStyle name="60% - Akzent2" xfId="17"/>
    <cellStyle name="60% - Akzent3" xfId="18"/>
    <cellStyle name="60% - Akzent4" xfId="19"/>
    <cellStyle name="60% - Akzent5" xfId="20"/>
    <cellStyle name="60% - Akzent6" xfId="21"/>
    <cellStyle name="Akzent1 2" xfId="22"/>
    <cellStyle name="Akzent2 2" xfId="23"/>
    <cellStyle name="Akzent3 2" xfId="24"/>
    <cellStyle name="Akzent4 2" xfId="25"/>
    <cellStyle name="Akzent5 2" xfId="26"/>
    <cellStyle name="Akzent6 2" xfId="27"/>
    <cellStyle name="Ausgabe 2" xfId="28"/>
    <cellStyle name="Berechnung 2" xfId="29"/>
    <cellStyle name="Eingabe 2" xfId="30"/>
    <cellStyle name="Ergebnis 2" xfId="31"/>
    <cellStyle name="Erklärender Text 2" xfId="32"/>
    <cellStyle name="Euro" xfId="33"/>
    <cellStyle name="Gut 2" xfId="34"/>
    <cellStyle name="Hyperlink" xfId="1" builtinId="8"/>
    <cellStyle name="Neutral 2" xfId="35"/>
    <cellStyle name="Normal" xfId="0" builtinId="0"/>
    <cellStyle name="Normal 2" xfId="36"/>
    <cellStyle name="Notiz 2" xfId="37"/>
    <cellStyle name="Percent" xfId="2" builtinId="5"/>
    <cellStyle name="Schlecht 2" xfId="38"/>
    <cellStyle name="Standard 2" xfId="3"/>
    <cellStyle name="Überschrift 1 2" xfId="40"/>
    <cellStyle name="Überschrift 2 2" xfId="41"/>
    <cellStyle name="Überschrift 3 2" xfId="42"/>
    <cellStyle name="Überschrift 4 2" xfId="43"/>
    <cellStyle name="Überschrift 5" xfId="39"/>
    <cellStyle name="Verknüpfte Zelle 2" xfId="44"/>
    <cellStyle name="Warnender Text 2" xfId="45"/>
    <cellStyle name="Zelle überprüfen 2" xfId="46"/>
  </cellStyles>
  <dxfs count="0"/>
  <tableStyles count="0" defaultTableStyle="TableStyleMedium2" defaultPivotStyle="PivotStyleLight16"/>
  <colors>
    <mruColors>
      <color rgb="FFF7FE98"/>
      <color rgb="FFFF99FF"/>
      <color rgb="FFEBF77B"/>
      <color rgb="FFFF66FF"/>
      <color rgb="FFFFCCFF"/>
      <color rgb="FFFBFFC1"/>
      <color rgb="FF00FF00"/>
      <color rgb="FFFFCA21"/>
      <color rgb="FFF8FB69"/>
      <color rgb="FFF3FF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bank.worldbank.org/data/home.aspx" TargetMode="External"/><Relationship Id="rId1" Type="http://schemas.openxmlformats.org/officeDocument/2006/relationships/hyperlink" Target="http://databank.worldbank.org/data/home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autoPageBreaks="0"/>
  </sheetPr>
  <dimension ref="B1:K45"/>
  <sheetViews>
    <sheetView tabSelected="1" workbookViewId="0">
      <selection activeCell="F34" sqref="F34"/>
    </sheetView>
  </sheetViews>
  <sheetFormatPr defaultColWidth="11.42578125" defaultRowHeight="15" x14ac:dyDescent="0.25"/>
  <cols>
    <col min="1" max="1" width="3.28515625" style="7" customWidth="1"/>
    <col min="2" max="4" width="6.7109375" style="7" customWidth="1"/>
    <col min="5" max="5" width="37" style="7" customWidth="1"/>
    <col min="6" max="7" width="14.140625" style="7" customWidth="1"/>
    <col min="8" max="8" width="15.5703125" style="7" bestFit="1" customWidth="1"/>
    <col min="9" max="9" width="18.7109375" style="7" bestFit="1" customWidth="1"/>
    <col min="10" max="10" width="8" style="7" customWidth="1"/>
    <col min="11" max="11" width="72.7109375" style="7" bestFit="1" customWidth="1"/>
    <col min="12" max="16384" width="11.42578125" style="7"/>
  </cols>
  <sheetData>
    <row r="1" spans="2:11" thickBot="1" x14ac:dyDescent="0.35"/>
    <row r="2" spans="2:11" thickBot="1" x14ac:dyDescent="0.35">
      <c r="B2" s="109" t="s">
        <v>8</v>
      </c>
      <c r="C2" s="110"/>
      <c r="D2" s="111"/>
      <c r="E2" s="52" t="s">
        <v>14</v>
      </c>
      <c r="F2" s="53"/>
      <c r="G2" s="88" t="s">
        <v>25</v>
      </c>
      <c r="H2" s="89"/>
      <c r="I2" s="89"/>
      <c r="J2" s="89"/>
      <c r="K2" s="90"/>
    </row>
    <row r="3" spans="2:11" x14ac:dyDescent="0.25">
      <c r="B3" s="112" t="s">
        <v>9</v>
      </c>
      <c r="C3" s="113"/>
      <c r="D3" s="114"/>
      <c r="E3" s="54" t="s">
        <v>15</v>
      </c>
      <c r="F3" s="53"/>
      <c r="G3" s="91"/>
      <c r="H3" s="92"/>
      <c r="I3" s="92"/>
      <c r="J3" s="92"/>
      <c r="K3" s="93"/>
    </row>
    <row r="4" spans="2:11" x14ac:dyDescent="0.25">
      <c r="B4" s="112" t="s">
        <v>10</v>
      </c>
      <c r="C4" s="113"/>
      <c r="D4" s="114"/>
      <c r="E4" s="55">
        <v>27646</v>
      </c>
      <c r="F4" s="53"/>
      <c r="G4" s="94"/>
      <c r="H4" s="95"/>
      <c r="I4" s="95"/>
      <c r="J4" s="95"/>
      <c r="K4" s="96"/>
    </row>
    <row r="5" spans="2:11" ht="15.75" thickBot="1" x14ac:dyDescent="0.3">
      <c r="B5" s="112" t="s">
        <v>11</v>
      </c>
      <c r="C5" s="113"/>
      <c r="D5" s="114"/>
      <c r="E5" s="55">
        <v>201166189</v>
      </c>
      <c r="F5" s="53"/>
      <c r="G5" s="97"/>
      <c r="H5" s="98"/>
      <c r="I5" s="98"/>
      <c r="J5" s="98"/>
      <c r="K5" s="99"/>
    </row>
    <row r="6" spans="2:11" thickBot="1" x14ac:dyDescent="0.35">
      <c r="B6" s="112" t="s">
        <v>12</v>
      </c>
      <c r="C6" s="113"/>
      <c r="D6" s="114"/>
      <c r="E6" s="55" t="s">
        <v>3</v>
      </c>
      <c r="F6" s="53"/>
      <c r="G6" s="56"/>
      <c r="H6" s="53"/>
      <c r="I6" s="53"/>
      <c r="J6" s="57"/>
      <c r="K6" s="58"/>
    </row>
    <row r="7" spans="2:11" thickBot="1" x14ac:dyDescent="0.35">
      <c r="B7" s="115" t="s">
        <v>13</v>
      </c>
      <c r="C7" s="116"/>
      <c r="D7" s="117"/>
      <c r="E7" s="59" t="s">
        <v>16</v>
      </c>
      <c r="F7" s="21" t="s">
        <v>17</v>
      </c>
      <c r="G7" s="26" t="s">
        <v>18</v>
      </c>
      <c r="H7" s="60"/>
      <c r="I7" s="60"/>
      <c r="J7" s="57"/>
      <c r="K7" s="57"/>
    </row>
    <row r="8" spans="2:11" thickBot="1" x14ac:dyDescent="0.35">
      <c r="B8" s="103" t="s">
        <v>2</v>
      </c>
      <c r="C8" s="104"/>
      <c r="D8" s="104"/>
      <c r="E8" s="105"/>
      <c r="F8" s="106" t="s">
        <v>20</v>
      </c>
      <c r="G8" s="105"/>
      <c r="H8" s="28" t="s">
        <v>21</v>
      </c>
      <c r="I8" s="28" t="s">
        <v>22</v>
      </c>
      <c r="J8" s="28" t="s">
        <v>23</v>
      </c>
      <c r="K8" s="29" t="s">
        <v>24</v>
      </c>
    </row>
    <row r="9" spans="2:11" ht="14.45" x14ac:dyDescent="0.3">
      <c r="B9" s="107" t="s">
        <v>19</v>
      </c>
      <c r="C9" s="108"/>
      <c r="D9" s="108"/>
      <c r="E9" s="108"/>
      <c r="F9" s="27">
        <v>430</v>
      </c>
      <c r="G9" s="27">
        <v>430</v>
      </c>
      <c r="H9" s="25" t="s">
        <v>4</v>
      </c>
      <c r="I9" s="61"/>
      <c r="J9" s="62"/>
      <c r="K9" s="63"/>
    </row>
    <row r="10" spans="2:11" ht="15" customHeight="1" x14ac:dyDescent="0.3">
      <c r="B10" s="100" t="s">
        <v>26</v>
      </c>
      <c r="C10" s="101"/>
      <c r="D10" s="101"/>
      <c r="E10" s="101"/>
      <c r="F10" s="1">
        <f>0.0847*0.75</f>
        <v>6.3524999999999998E-2</v>
      </c>
      <c r="G10" s="1">
        <f>0.0847*0.75</f>
        <v>6.3524999999999998E-2</v>
      </c>
      <c r="H10" s="8" t="s">
        <v>0</v>
      </c>
      <c r="I10" s="64" t="s">
        <v>7</v>
      </c>
      <c r="J10" s="65">
        <v>2011</v>
      </c>
      <c r="K10" s="66" t="s">
        <v>43</v>
      </c>
    </row>
    <row r="11" spans="2:11" thickBot="1" x14ac:dyDescent="0.35">
      <c r="B11" s="100" t="s">
        <v>27</v>
      </c>
      <c r="C11" s="101"/>
      <c r="D11" s="101"/>
      <c r="E11" s="101"/>
      <c r="F11" s="2">
        <f>100/(100+815)</f>
        <v>0.10928961748633879</v>
      </c>
      <c r="G11" s="2">
        <f>100/(100+815)</f>
        <v>0.10928961748633879</v>
      </c>
      <c r="H11" s="8" t="s">
        <v>0</v>
      </c>
      <c r="I11" s="65"/>
      <c r="J11" s="65"/>
      <c r="K11" s="66"/>
    </row>
    <row r="12" spans="2:11" thickBot="1" x14ac:dyDescent="0.35">
      <c r="B12" s="100" t="s">
        <v>28</v>
      </c>
      <c r="C12" s="101"/>
      <c r="D12" s="101"/>
      <c r="E12" s="102"/>
      <c r="F12" s="19">
        <f>F13/F14</f>
        <v>0.19838150624338319</v>
      </c>
      <c r="G12" s="47">
        <f>G13/G14</f>
        <v>0</v>
      </c>
      <c r="H12" s="9" t="s">
        <v>0</v>
      </c>
      <c r="I12" s="65"/>
      <c r="J12" s="65"/>
      <c r="K12" s="66"/>
    </row>
    <row r="13" spans="2:11" ht="14.45" x14ac:dyDescent="0.3">
      <c r="B13" s="40"/>
      <c r="C13" s="118" t="s">
        <v>29</v>
      </c>
      <c r="D13" s="118"/>
      <c r="E13" s="118"/>
      <c r="F13" s="13">
        <v>41037</v>
      </c>
      <c r="G13" s="13"/>
      <c r="H13" s="8" t="s">
        <v>4</v>
      </c>
      <c r="I13" s="65" t="s">
        <v>6</v>
      </c>
      <c r="J13" s="65">
        <v>2011</v>
      </c>
      <c r="K13" s="66"/>
    </row>
    <row r="14" spans="2:11" thickBot="1" x14ac:dyDescent="0.35">
      <c r="B14" s="40"/>
      <c r="C14" s="118" t="s">
        <v>30</v>
      </c>
      <c r="D14" s="118"/>
      <c r="E14" s="118"/>
      <c r="F14" s="14">
        <v>206859</v>
      </c>
      <c r="G14" s="3">
        <v>206859</v>
      </c>
      <c r="H14" s="8" t="s">
        <v>4</v>
      </c>
      <c r="I14" s="65" t="s">
        <v>6</v>
      </c>
      <c r="J14" s="65">
        <v>2011</v>
      </c>
      <c r="K14" s="66"/>
    </row>
    <row r="15" spans="2:11" ht="15.75" thickBot="1" x14ac:dyDescent="0.3">
      <c r="B15" s="100" t="s">
        <v>31</v>
      </c>
      <c r="C15" s="101"/>
      <c r="D15" s="101"/>
      <c r="E15" s="102"/>
      <c r="F15" s="4">
        <f>F16*1000000/F17</f>
        <v>3258.8634047642131</v>
      </c>
      <c r="G15" s="48" t="e">
        <f>G16*1000000/G17</f>
        <v>#DIV/0!</v>
      </c>
      <c r="H15" s="9" t="s">
        <v>40</v>
      </c>
      <c r="I15" s="64"/>
      <c r="J15" s="65"/>
      <c r="K15" s="66"/>
    </row>
    <row r="16" spans="2:11" ht="15.75" thickBot="1" x14ac:dyDescent="0.3">
      <c r="B16" s="40"/>
      <c r="C16" s="118" t="s">
        <v>29</v>
      </c>
      <c r="D16" s="118"/>
      <c r="E16" s="118"/>
      <c r="F16" s="15">
        <v>41037</v>
      </c>
      <c r="G16" s="15"/>
      <c r="H16" s="8" t="s">
        <v>4</v>
      </c>
      <c r="I16" s="65" t="s">
        <v>6</v>
      </c>
      <c r="J16" s="65">
        <v>2011</v>
      </c>
      <c r="K16" s="66"/>
    </row>
    <row r="17" spans="2:11" ht="15.75" thickBot="1" x14ac:dyDescent="0.3">
      <c r="B17" s="40"/>
      <c r="C17" s="118" t="s">
        <v>32</v>
      </c>
      <c r="D17" s="118"/>
      <c r="E17" s="122"/>
      <c r="F17" s="48">
        <f>F18/F21</f>
        <v>12592427.145</v>
      </c>
      <c r="G17" s="48" t="e">
        <f>G18/G21</f>
        <v>#DIV/0!</v>
      </c>
      <c r="H17" s="9" t="s">
        <v>41</v>
      </c>
      <c r="I17" s="65"/>
      <c r="J17" s="65"/>
      <c r="K17" s="66"/>
    </row>
    <row r="18" spans="2:11" ht="15.75" thickBot="1" x14ac:dyDescent="0.3">
      <c r="B18" s="123"/>
      <c r="C18" s="124"/>
      <c r="D18" s="125" t="s">
        <v>33</v>
      </c>
      <c r="E18" s="126"/>
      <c r="F18" s="51">
        <f>F19*F20</f>
        <v>42814253.119999997</v>
      </c>
      <c r="G18" s="41">
        <f>G19*G20</f>
        <v>42814253.119999997</v>
      </c>
      <c r="H18" s="9" t="s">
        <v>42</v>
      </c>
      <c r="I18" s="65"/>
      <c r="J18" s="65"/>
      <c r="K18" s="66"/>
    </row>
    <row r="19" spans="2:11" x14ac:dyDescent="0.25">
      <c r="B19" s="123"/>
      <c r="C19" s="124"/>
      <c r="D19" s="124"/>
      <c r="E19" s="39" t="s">
        <v>34</v>
      </c>
      <c r="F19" s="49">
        <v>51770560</v>
      </c>
      <c r="G19" s="49">
        <v>51770560</v>
      </c>
      <c r="H19" s="9" t="s">
        <v>42</v>
      </c>
      <c r="I19" s="64" t="s">
        <v>5</v>
      </c>
      <c r="J19" s="65">
        <v>2011</v>
      </c>
      <c r="K19" s="66"/>
    </row>
    <row r="20" spans="2:11" ht="15.75" thickBot="1" x14ac:dyDescent="0.3">
      <c r="B20" s="123"/>
      <c r="C20" s="124"/>
      <c r="D20" s="124"/>
      <c r="E20" s="10" t="s">
        <v>35</v>
      </c>
      <c r="F20" s="50">
        <v>0.82699999999999996</v>
      </c>
      <c r="G20" s="50">
        <v>0.82699999999999996</v>
      </c>
      <c r="H20" s="8" t="s">
        <v>0</v>
      </c>
      <c r="I20" s="64" t="s">
        <v>7</v>
      </c>
      <c r="J20" s="65">
        <v>2010</v>
      </c>
      <c r="K20" s="66"/>
    </row>
    <row r="21" spans="2:11" ht="15.75" thickBot="1" x14ac:dyDescent="0.3">
      <c r="B21" s="123"/>
      <c r="C21" s="124"/>
      <c r="D21" s="125" t="s">
        <v>36</v>
      </c>
      <c r="E21" s="126"/>
      <c r="F21" s="20">
        <f>F22/F23</f>
        <v>3.4000000656743921</v>
      </c>
      <c r="G21" s="5" t="e">
        <f>G22/G23</f>
        <v>#DIV/0!</v>
      </c>
      <c r="H21" s="9" t="s">
        <v>42</v>
      </c>
      <c r="I21" s="64"/>
      <c r="J21" s="65"/>
      <c r="K21" s="66"/>
    </row>
    <row r="22" spans="2:11" x14ac:dyDescent="0.25">
      <c r="B22" s="123"/>
      <c r="C22" s="124"/>
      <c r="D22" s="124"/>
      <c r="E22" s="10" t="s">
        <v>34</v>
      </c>
      <c r="F22" s="13">
        <v>51770560</v>
      </c>
      <c r="G22" s="13"/>
      <c r="H22" s="9" t="s">
        <v>42</v>
      </c>
      <c r="I22" s="64" t="s">
        <v>5</v>
      </c>
      <c r="J22" s="65">
        <v>2011</v>
      </c>
      <c r="K22" s="66"/>
    </row>
    <row r="23" spans="2:11" x14ac:dyDescent="0.25">
      <c r="B23" s="123"/>
      <c r="C23" s="124"/>
      <c r="D23" s="124"/>
      <c r="E23" s="10" t="s">
        <v>37</v>
      </c>
      <c r="F23" s="16">
        <v>15226635</v>
      </c>
      <c r="G23" s="16"/>
      <c r="H23" s="8" t="s">
        <v>41</v>
      </c>
      <c r="I23" s="64" t="s">
        <v>5</v>
      </c>
      <c r="J23" s="65">
        <v>2011</v>
      </c>
      <c r="K23" s="66"/>
    </row>
    <row r="24" spans="2:11" x14ac:dyDescent="0.25">
      <c r="B24" s="127" t="s">
        <v>38</v>
      </c>
      <c r="C24" s="128"/>
      <c r="D24" s="128"/>
      <c r="E24" s="128"/>
      <c r="F24" s="6">
        <v>1241000</v>
      </c>
      <c r="G24" s="6">
        <v>1241000</v>
      </c>
      <c r="H24" s="9" t="s">
        <v>42</v>
      </c>
      <c r="I24" s="67"/>
      <c r="J24" s="68"/>
      <c r="K24" s="66" t="s">
        <v>61</v>
      </c>
    </row>
    <row r="25" spans="2:11" ht="15.75" thickBot="1" x14ac:dyDescent="0.3">
      <c r="B25" s="129" t="s">
        <v>39</v>
      </c>
      <c r="C25" s="130"/>
      <c r="D25" s="130"/>
      <c r="E25" s="130"/>
      <c r="F25" s="34">
        <v>0.2</v>
      </c>
      <c r="G25" s="34">
        <v>0.2</v>
      </c>
      <c r="H25" s="18" t="s">
        <v>0</v>
      </c>
      <c r="I25" s="69"/>
      <c r="J25" s="70"/>
      <c r="K25" s="71"/>
    </row>
    <row r="26" spans="2:11" ht="15.75" thickBot="1" x14ac:dyDescent="0.3">
      <c r="B26" s="72"/>
      <c r="C26" s="72"/>
      <c r="D26" s="72"/>
      <c r="E26" s="72"/>
      <c r="F26" s="73"/>
      <c r="G26" s="73"/>
      <c r="H26" s="57"/>
      <c r="I26" s="57"/>
      <c r="J26" s="57"/>
      <c r="K26" s="57"/>
    </row>
    <row r="27" spans="2:11" x14ac:dyDescent="0.25">
      <c r="B27" s="119" t="s">
        <v>44</v>
      </c>
      <c r="C27" s="120"/>
      <c r="D27" s="120"/>
      <c r="E27" s="121"/>
      <c r="F27" s="35">
        <f>F9*1000000*(1-F10)*F12/F15*F21</f>
        <v>83344.816551067925</v>
      </c>
      <c r="G27" s="36">
        <f>G9*(1-G10)*G18/G14</f>
        <v>83344.816551067925</v>
      </c>
      <c r="H27" s="37" t="s">
        <v>42</v>
      </c>
      <c r="I27" s="57"/>
      <c r="J27" s="57"/>
      <c r="K27" s="74"/>
    </row>
    <row r="28" spans="2:11" x14ac:dyDescent="0.25">
      <c r="B28" s="143" t="s">
        <v>45</v>
      </c>
      <c r="C28" s="144"/>
      <c r="D28" s="144"/>
      <c r="E28" s="145"/>
      <c r="F28" s="32">
        <f>IF(F27&gt;F24,F24,F27)</f>
        <v>83344.816551067925</v>
      </c>
      <c r="G28" s="32">
        <f>IF(G27&gt;G24,G24,G27)</f>
        <v>83344.816551067925</v>
      </c>
      <c r="H28" s="33" t="s">
        <v>42</v>
      </c>
      <c r="I28" s="57"/>
      <c r="J28" s="57"/>
      <c r="K28" s="75"/>
    </row>
    <row r="29" spans="2:11" x14ac:dyDescent="0.25">
      <c r="B29" s="143" t="s">
        <v>46</v>
      </c>
      <c r="C29" s="144"/>
      <c r="D29" s="144"/>
      <c r="E29" s="145"/>
      <c r="F29" s="32">
        <f>F28*F11</f>
        <v>9108.7231203352912</v>
      </c>
      <c r="G29" s="32">
        <f>G28*G11</f>
        <v>9108.7231203352912</v>
      </c>
      <c r="H29" s="33" t="s">
        <v>42</v>
      </c>
      <c r="I29" s="57"/>
      <c r="J29" s="57"/>
      <c r="K29" s="76"/>
    </row>
    <row r="30" spans="2:11" x14ac:dyDescent="0.25">
      <c r="B30" s="140" t="s">
        <v>47</v>
      </c>
      <c r="C30" s="141"/>
      <c r="D30" s="141"/>
      <c r="E30" s="142"/>
      <c r="F30" s="80">
        <f>F29*(1-F25)</f>
        <v>7286.9784962682334</v>
      </c>
      <c r="G30" s="80">
        <f>G29*(1-G25)</f>
        <v>7286.9784962682334</v>
      </c>
      <c r="H30" s="81" t="s">
        <v>42</v>
      </c>
      <c r="I30" s="76"/>
      <c r="J30" s="57"/>
      <c r="K30" s="57"/>
    </row>
    <row r="31" spans="2:11" x14ac:dyDescent="0.25">
      <c r="B31" s="152" t="s">
        <v>48</v>
      </c>
      <c r="C31" s="153"/>
      <c r="D31" s="153"/>
      <c r="E31" s="154"/>
      <c r="F31" s="11">
        <f>(F18+F30)/F19</f>
        <v>0.82714075525735598</v>
      </c>
      <c r="G31" s="11">
        <f>(G18+G30)/G19</f>
        <v>0.82714075525735598</v>
      </c>
      <c r="H31" s="23" t="s">
        <v>0</v>
      </c>
      <c r="I31" s="57"/>
      <c r="J31" s="57"/>
      <c r="K31" s="57"/>
    </row>
    <row r="32" spans="2:11" ht="15.75" thickBot="1" x14ac:dyDescent="0.3">
      <c r="B32" s="158" t="s">
        <v>49</v>
      </c>
      <c r="C32" s="159"/>
      <c r="D32" s="159"/>
      <c r="E32" s="160"/>
      <c r="F32" s="38">
        <f>(F9*(1-F10)*F12*F11)-((F30/F21*F15)/(1-F25)/1000000)</f>
        <v>0</v>
      </c>
      <c r="G32" s="38" t="e">
        <f>(G9*(1-G10)*G12*G11)-((G30/G21*G15)/(1-G25)/1000000)</f>
        <v>#DIV/0!</v>
      </c>
      <c r="H32" s="24" t="s">
        <v>4</v>
      </c>
      <c r="I32" s="57"/>
      <c r="J32" s="57"/>
      <c r="K32" s="57"/>
    </row>
    <row r="33" spans="2:11" ht="15.75" thickBot="1" x14ac:dyDescent="0.3">
      <c r="B33" s="77"/>
      <c r="C33" s="77"/>
      <c r="D33" s="77"/>
      <c r="E33" s="77"/>
      <c r="F33" s="78"/>
      <c r="G33" s="78"/>
      <c r="H33" s="79"/>
      <c r="I33" s="57"/>
      <c r="J33" s="57"/>
      <c r="K33" s="57"/>
    </row>
    <row r="34" spans="2:11" x14ac:dyDescent="0.25">
      <c r="B34" s="155" t="s">
        <v>50</v>
      </c>
      <c r="C34" s="156"/>
      <c r="D34" s="156"/>
      <c r="E34" s="157"/>
      <c r="F34" s="82">
        <f>(F32*1000000)/(F17+F30/F21)</f>
        <v>0</v>
      </c>
      <c r="G34" s="82" t="e">
        <f>(G32*1000000)/(G17+G30/G21)</f>
        <v>#DIV/0!</v>
      </c>
      <c r="H34" s="83" t="s">
        <v>1</v>
      </c>
      <c r="I34" s="57"/>
      <c r="J34" s="57"/>
      <c r="K34" s="57"/>
    </row>
    <row r="35" spans="2:11" x14ac:dyDescent="0.25">
      <c r="B35" s="143" t="s">
        <v>51</v>
      </c>
      <c r="C35" s="144"/>
      <c r="D35" s="144"/>
      <c r="E35" s="145"/>
      <c r="F35" s="17">
        <f>F15</f>
        <v>3258.8634047642131</v>
      </c>
      <c r="G35" s="17" t="e">
        <f>G15</f>
        <v>#DIV/0!</v>
      </c>
      <c r="H35" s="43" t="s">
        <v>1</v>
      </c>
      <c r="I35" s="57"/>
      <c r="J35" s="57"/>
      <c r="K35" s="57"/>
    </row>
    <row r="36" spans="2:11" x14ac:dyDescent="0.25">
      <c r="B36" s="146" t="s">
        <v>52</v>
      </c>
      <c r="C36" s="147"/>
      <c r="D36" s="147"/>
      <c r="E36" s="148"/>
      <c r="F36" s="12">
        <f>IF(F15&lt;3,0,IF(F15&lt;67,1,IF(F15&lt;322,2,IF(F15&lt;1319,3,IF(F15&lt;2122,4,5)))))</f>
        <v>5</v>
      </c>
      <c r="G36" s="12" t="e">
        <f>IF(G15&lt;3,0,IF(G15&lt;67,1,IF(G15&lt;322,2,IF(G15&lt;1319,3,IF(G15&lt;2122,4,5)))))</f>
        <v>#DIV/0!</v>
      </c>
      <c r="H36" s="43"/>
      <c r="I36" s="57"/>
      <c r="J36" s="57"/>
      <c r="K36" s="57"/>
    </row>
    <row r="37" spans="2:11" x14ac:dyDescent="0.25">
      <c r="B37" s="140" t="s">
        <v>53</v>
      </c>
      <c r="C37" s="141"/>
      <c r="D37" s="141"/>
      <c r="E37" s="142"/>
      <c r="F37" s="84">
        <f>F20*F36</f>
        <v>4.1349999999999998</v>
      </c>
      <c r="G37" s="84" t="e">
        <f>G20*G36</f>
        <v>#DIV/0!</v>
      </c>
      <c r="H37" s="85"/>
      <c r="I37" s="57"/>
      <c r="J37" s="57"/>
      <c r="K37" s="57"/>
    </row>
    <row r="38" spans="2:11" x14ac:dyDescent="0.25">
      <c r="B38" s="143" t="s">
        <v>54</v>
      </c>
      <c r="C38" s="144"/>
      <c r="D38" s="144"/>
      <c r="E38" s="145"/>
      <c r="F38" s="22">
        <f>F35+F34</f>
        <v>3258.8634047642131</v>
      </c>
      <c r="G38" s="22" t="e">
        <f>G35+G34</f>
        <v>#DIV/0!</v>
      </c>
      <c r="H38" s="43" t="s">
        <v>1</v>
      </c>
      <c r="I38" s="76"/>
      <c r="J38" s="57"/>
      <c r="K38" s="57"/>
    </row>
    <row r="39" spans="2:11" x14ac:dyDescent="0.25">
      <c r="B39" s="146" t="s">
        <v>55</v>
      </c>
      <c r="C39" s="147"/>
      <c r="D39" s="147"/>
      <c r="E39" s="148"/>
      <c r="F39" s="12">
        <f>IF(F38&lt;3,0,IF(F38&lt;67,1,IF(F38&lt;322,2,IF(F38&lt;1319,3,IF(F38&lt;2122,4,5)))))</f>
        <v>5</v>
      </c>
      <c r="G39" s="12" t="e">
        <f>IF(G38&lt;3,0,IF(G38&lt;67,1,IF(G38&lt;322,2,IF(G38&lt;1319,3,IF(G38&lt;2122,4,5)))))</f>
        <v>#DIV/0!</v>
      </c>
      <c r="H39" s="43"/>
      <c r="I39" s="57"/>
      <c r="J39" s="57"/>
      <c r="K39" s="57"/>
    </row>
    <row r="40" spans="2:11" ht="15.75" thickBot="1" x14ac:dyDescent="0.3">
      <c r="B40" s="149" t="s">
        <v>56</v>
      </c>
      <c r="C40" s="150"/>
      <c r="D40" s="150"/>
      <c r="E40" s="151"/>
      <c r="F40" s="86">
        <f>F31*F39</f>
        <v>4.1357037762867801</v>
      </c>
      <c r="G40" s="86" t="e">
        <f>G31*G39</f>
        <v>#DIV/0!</v>
      </c>
      <c r="H40" s="87"/>
      <c r="I40" s="57"/>
      <c r="J40" s="57"/>
      <c r="K40" s="57"/>
    </row>
    <row r="41" spans="2:11" ht="15.75" thickBot="1" x14ac:dyDescent="0.3">
      <c r="B41" s="57"/>
      <c r="C41" s="57"/>
      <c r="D41" s="57"/>
      <c r="E41" s="57"/>
      <c r="F41" s="57"/>
      <c r="G41" s="57"/>
      <c r="H41" s="57"/>
      <c r="I41" s="57"/>
      <c r="J41" s="57"/>
      <c r="K41" s="57"/>
    </row>
    <row r="42" spans="2:11" ht="15.75" thickBot="1" x14ac:dyDescent="0.3">
      <c r="B42" s="57"/>
      <c r="C42" s="137" t="s">
        <v>57</v>
      </c>
      <c r="D42" s="138"/>
      <c r="E42" s="138"/>
      <c r="F42" s="138"/>
      <c r="G42" s="138"/>
      <c r="H42" s="139"/>
      <c r="I42" s="57"/>
      <c r="J42" s="57"/>
      <c r="K42" s="57"/>
    </row>
    <row r="43" spans="2:11" x14ac:dyDescent="0.25">
      <c r="B43" s="57"/>
      <c r="C43" s="131" t="s">
        <v>58</v>
      </c>
      <c r="D43" s="132"/>
      <c r="E43" s="132"/>
      <c r="F43" s="42">
        <f>F19*(1-F20)</f>
        <v>8956306.8800000027</v>
      </c>
      <c r="G43" s="42">
        <f>G19*(1-G20)</f>
        <v>8956306.8800000027</v>
      </c>
      <c r="H43" s="44" t="s">
        <v>42</v>
      </c>
      <c r="I43" s="57"/>
      <c r="J43" s="57"/>
      <c r="K43" s="57"/>
    </row>
    <row r="44" spans="2:11" x14ac:dyDescent="0.25">
      <c r="B44" s="57"/>
      <c r="C44" s="133" t="s">
        <v>59</v>
      </c>
      <c r="D44" s="134"/>
      <c r="E44" s="134"/>
      <c r="F44" s="30">
        <f>F15/F21</f>
        <v>958.48921818118129</v>
      </c>
      <c r="G44" s="30" t="e">
        <f>G15/G21</f>
        <v>#DIV/0!</v>
      </c>
      <c r="H44" s="45" t="s">
        <v>1</v>
      </c>
      <c r="I44" s="57"/>
      <c r="J44" s="57"/>
      <c r="K44" s="57"/>
    </row>
    <row r="45" spans="2:11" ht="15.75" thickBot="1" x14ac:dyDescent="0.3">
      <c r="B45" s="57"/>
      <c r="C45" s="135" t="s">
        <v>60</v>
      </c>
      <c r="D45" s="136"/>
      <c r="E45" s="136"/>
      <c r="F45" s="31">
        <f>F14*1000000/F19</f>
        <v>3995.6878967505859</v>
      </c>
      <c r="G45" s="31">
        <f>G14*1000000/G19</f>
        <v>3995.6878967505859</v>
      </c>
      <c r="H45" s="46" t="s">
        <v>1</v>
      </c>
      <c r="I45" s="57"/>
      <c r="J45" s="57"/>
      <c r="K45" s="57"/>
    </row>
  </sheetData>
  <sheetProtection sheet="1" objects="1" scenarios="1"/>
  <mergeCells count="46">
    <mergeCell ref="B36:E36"/>
    <mergeCell ref="B29:E29"/>
    <mergeCell ref="B28:E28"/>
    <mergeCell ref="B30:E30"/>
    <mergeCell ref="B31:E31"/>
    <mergeCell ref="B34:E34"/>
    <mergeCell ref="B35:E35"/>
    <mergeCell ref="B32:E32"/>
    <mergeCell ref="C43:E43"/>
    <mergeCell ref="C44:E44"/>
    <mergeCell ref="C45:E45"/>
    <mergeCell ref="C42:H42"/>
    <mergeCell ref="B37:E37"/>
    <mergeCell ref="B38:E38"/>
    <mergeCell ref="B39:E39"/>
    <mergeCell ref="B40:E40"/>
    <mergeCell ref="C14:E14"/>
    <mergeCell ref="B27:E27"/>
    <mergeCell ref="C16:E16"/>
    <mergeCell ref="C17:E17"/>
    <mergeCell ref="B18:C18"/>
    <mergeCell ref="D18:E18"/>
    <mergeCell ref="B19:D19"/>
    <mergeCell ref="B20:D20"/>
    <mergeCell ref="B21:C21"/>
    <mergeCell ref="D21:E21"/>
    <mergeCell ref="B22:D22"/>
    <mergeCell ref="B23:D23"/>
    <mergeCell ref="B24:E24"/>
    <mergeCell ref="B25:E25"/>
    <mergeCell ref="G2:K2"/>
    <mergeCell ref="G3:K5"/>
    <mergeCell ref="B15:E15"/>
    <mergeCell ref="B8:E8"/>
    <mergeCell ref="F8:G8"/>
    <mergeCell ref="B9:E9"/>
    <mergeCell ref="B10:E10"/>
    <mergeCell ref="B11:E11"/>
    <mergeCell ref="B12:E12"/>
    <mergeCell ref="B2:D2"/>
    <mergeCell ref="B3:D3"/>
    <mergeCell ref="B4:D4"/>
    <mergeCell ref="B5:D5"/>
    <mergeCell ref="B6:D6"/>
    <mergeCell ref="B7:D7"/>
    <mergeCell ref="C13:E13"/>
  </mergeCells>
  <hyperlinks>
    <hyperlink ref="I20" r:id="rId1"/>
    <hyperlink ref="I10" r:id="rId2"/>
  </hyperlinks>
  <pageMargins left="0.7" right="0.7" top="0.78740157499999996" bottom="0.78740157499999996" header="0.3" footer="0.3"/>
  <pageSetup paperSize="9" orientation="portrait" horizontalDpi="4294967293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27646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Meyer</dc:creator>
  <cp:lastModifiedBy>Robert</cp:lastModifiedBy>
  <dcterms:created xsi:type="dcterms:W3CDTF">2013-10-30T13:12:15Z</dcterms:created>
  <dcterms:modified xsi:type="dcterms:W3CDTF">2015-06-12T14:56:03Z</dcterms:modified>
</cp:coreProperties>
</file>